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225" activeTab="0"/>
  </bookViews>
  <sheets>
    <sheet name="Comparatif" sheetId="1" r:id="rId1"/>
    <sheet name="LISTES" sheetId="2" state="hidden" r:id="rId2"/>
  </sheets>
  <definedNames>
    <definedName name="DAF">'LISTES'!$E$1:$E$2</definedName>
    <definedName name="EXPC">'LISTES'!$K$1:$K$2</definedName>
    <definedName name="JUR">'LISTES'!$G$1:$G$2</definedName>
    <definedName name="JURI">'LISTES'!$M$1:$M$2</definedName>
    <definedName name="PROG">'LISTES'!$A$1:$A$2</definedName>
    <definedName name="RH">'LISTES'!$C$1:$C$2</definedName>
    <definedName name="STAG">'LISTES'!$I$1:$I$2</definedName>
  </definedNames>
  <calcPr fullCalcOnLoad="1"/>
</workbook>
</file>

<file path=xl/comments1.xml><?xml version="1.0" encoding="utf-8"?>
<comments xmlns="http://schemas.openxmlformats.org/spreadsheetml/2006/main">
  <authors>
    <author>tdaniellou</author>
  </authors>
  <commentList>
    <comment ref="C9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Cliquez sur la cellule pour voir apparaître la liste de choix des profils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<sst xmlns="http://schemas.openxmlformats.org/spreadsheetml/2006/main" count="40" uniqueCount="33">
  <si>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Directeur Administratif et financier</t>
  </si>
  <si>
    <t>Comparez votre investissement à l'achat de notre réponse mutualisée ?</t>
  </si>
  <si>
    <t>Stagiaire (durée du stage inférieur à 2 mois)</t>
  </si>
  <si>
    <t>Stagiaire (durée du stage supérieure  à 2 mois)</t>
  </si>
  <si>
    <t>Assistant Ressources Humaines PME</t>
  </si>
  <si>
    <t>Directeur des Ressources Humaines PME</t>
  </si>
  <si>
    <t xml:space="preserve">Comptable unique de PME </t>
  </si>
  <si>
    <t>Comment ?</t>
  </si>
  <si>
    <t>Coût par profil métier sollicité</t>
  </si>
  <si>
    <t>Nb de jours *</t>
  </si>
  <si>
    <t>Coût pour la société/jour **</t>
  </si>
  <si>
    <t>Choisissez les profils métiers impliquées  deux choix : junior ou sénior</t>
  </si>
  <si>
    <t>Estimez le nb de jours de chaque membre de l'équipe</t>
  </si>
  <si>
    <t>*    hors temps pour compléter les informations économiques issues de votre SIRH, logiciel de paie et comptabilité</t>
  </si>
  <si>
    <t>**  le coût pour la société est apprécié sur la base un salaire brut moyen par profil, augmenté des charges sociales et fiscales patronales (Tx à 50%)</t>
  </si>
  <si>
    <t xml:space="preserve">      le salaire brut moyen par profil est basé sur deux études nationales menées par les cabinets Expectra et Michael Page datant respectivement de 2012 et 2013</t>
  </si>
  <si>
    <r>
      <t xml:space="preserve">Choix des profils métiers pour la constitution de la BDES  </t>
    </r>
    <r>
      <rPr>
        <b/>
        <sz val="10"/>
        <color indexed="8"/>
        <rFont val="Calibri"/>
        <family val="2"/>
      </rPr>
      <t>listes de choix prévues à cet effet dans les cellules C9 à C13</t>
    </r>
  </si>
  <si>
    <t>Analyste programmeur (salaire minimal moyen constaté)</t>
  </si>
  <si>
    <t>Analyste programmeur (salaire maximal moyen constaté)</t>
  </si>
  <si>
    <t>CONSTITUER VOTRE EQUIPE POUR REALISER VOTRE BDES</t>
  </si>
  <si>
    <t>Coût total estimé pour développer votre propre solution de BDES</t>
  </si>
  <si>
    <t>Directeur Juridique</t>
  </si>
  <si>
    <t>Juriste droit social</t>
  </si>
  <si>
    <t>Solution Interne</t>
  </si>
  <si>
    <t>Expert comptable (prix bas)</t>
  </si>
  <si>
    <t>Expert comptable (prix haut)</t>
  </si>
  <si>
    <t>Avocat en droit social (prix bas)</t>
  </si>
  <si>
    <t>Avocat en droit social (prix haut)</t>
  </si>
  <si>
    <t>Comparatif de coûts d'une solution BDES Excel en interne</t>
  </si>
  <si>
    <t>*** BDUExpert est la solution la plus évolutive, la plus économique, la plus libre du marché! Profitez en dès maintenant</t>
  </si>
  <si>
    <t xml:space="preserve">Coût d'achat ©BDUExpert </t>
  </si>
  <si>
    <t>Ce comparatif a été développé par IRP LINK, éditeur de ©BDUExpert</t>
  </si>
  <si>
    <t>©BDUExpert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</si>
</sst>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0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5" fontId="0" fillId="0" borderId="11" xfId="0" applyNumberFormat="1" applyBorder="1" applyAlignment="1">
      <alignment horizontal="center"/>
    </xf>
    <xf numFmtId="5" fontId="0" fillId="0" borderId="12" xfId="0" applyNumberFormat="1" applyBorder="1" applyAlignment="1">
      <alignment horizontal="center"/>
    </xf>
    <xf numFmtId="5" fontId="0" fillId="0" borderId="13" xfId="0" applyNumberFormat="1" applyBorder="1" applyAlignment="1">
      <alignment horizontal="center"/>
    </xf>
    <xf numFmtId="5" fontId="0" fillId="0" borderId="14" xfId="0" applyNumberFormat="1" applyBorder="1" applyAlignment="1">
      <alignment horizontal="center"/>
    </xf>
    <xf numFmtId="5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5" fontId="0" fillId="0" borderId="22" xfId="0" applyNumberFormat="1" applyBorder="1" applyAlignment="1">
      <alignment horizontal="center"/>
    </xf>
    <xf numFmtId="5" fontId="0" fillId="0" borderId="23" xfId="0" applyNumberFormat="1" applyBorder="1" applyAlignment="1">
      <alignment horizontal="center"/>
    </xf>
    <xf numFmtId="0" fontId="0" fillId="17" borderId="24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6" fontId="46" fillId="0" borderId="27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5" fontId="0" fillId="0" borderId="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17" borderId="31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48" fillId="0" borderId="27" xfId="0" applyFont="1" applyBorder="1" applyAlignment="1">
      <alignment horizontal="center" vertical="center" wrapText="1"/>
    </xf>
    <xf numFmtId="0" fontId="4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7" fillId="0" borderId="2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6" fillId="17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5</xdr:row>
      <xdr:rowOff>47625</xdr:rowOff>
    </xdr:from>
    <xdr:to>
      <xdr:col>2</xdr:col>
      <xdr:colOff>1714500</xdr:colOff>
      <xdr:row>7</xdr:row>
      <xdr:rowOff>352425</xdr:rowOff>
    </xdr:to>
    <xdr:sp>
      <xdr:nvSpPr>
        <xdr:cNvPr id="1" name="ZoneTexte 10"/>
        <xdr:cNvSpPr txBox="1">
          <a:spLocks noChangeArrowheads="1"/>
        </xdr:cNvSpPr>
      </xdr:nvSpPr>
      <xdr:spPr>
        <a:xfrm>
          <a:off x="6457950" y="1600200"/>
          <a:ext cx="209550" cy="6000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3</xdr:row>
      <xdr:rowOff>0</xdr:rowOff>
    </xdr:from>
    <xdr:to>
      <xdr:col>3</xdr:col>
      <xdr:colOff>619125</xdr:colOff>
      <xdr:row>3</xdr:row>
      <xdr:rowOff>238125</xdr:rowOff>
    </xdr:to>
    <xdr:sp>
      <xdr:nvSpPr>
        <xdr:cNvPr id="2" name="ZoneTexte 11"/>
        <xdr:cNvSpPr txBox="1">
          <a:spLocks noChangeArrowheads="1"/>
        </xdr:cNvSpPr>
      </xdr:nvSpPr>
      <xdr:spPr>
        <a:xfrm>
          <a:off x="8562975" y="685800"/>
          <a:ext cx="200025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</xdr:col>
      <xdr:colOff>1438275</xdr:colOff>
      <xdr:row>7</xdr:row>
      <xdr:rowOff>723900</xdr:rowOff>
    </xdr:from>
    <xdr:to>
      <xdr:col>2</xdr:col>
      <xdr:colOff>1781175</xdr:colOff>
      <xdr:row>7</xdr:row>
      <xdr:rowOff>1038225</xdr:rowOff>
    </xdr:to>
    <xdr:sp>
      <xdr:nvSpPr>
        <xdr:cNvPr id="3" name="Flèche vers le bas 14"/>
        <xdr:cNvSpPr>
          <a:spLocks/>
        </xdr:cNvSpPr>
      </xdr:nvSpPr>
      <xdr:spPr>
        <a:xfrm>
          <a:off x="6391275" y="2571750"/>
          <a:ext cx="342900" cy="31432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7</xdr:row>
      <xdr:rowOff>723900</xdr:rowOff>
    </xdr:from>
    <xdr:to>
      <xdr:col>3</xdr:col>
      <xdr:colOff>714375</xdr:colOff>
      <xdr:row>7</xdr:row>
      <xdr:rowOff>1038225</xdr:rowOff>
    </xdr:to>
    <xdr:sp>
      <xdr:nvSpPr>
        <xdr:cNvPr id="4" name="Flèche vers le bas 15"/>
        <xdr:cNvSpPr>
          <a:spLocks/>
        </xdr:cNvSpPr>
      </xdr:nvSpPr>
      <xdr:spPr>
        <a:xfrm>
          <a:off x="8515350" y="2571750"/>
          <a:ext cx="342900" cy="31432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1524000</xdr:colOff>
      <xdr:row>3</xdr:row>
      <xdr:rowOff>9525</xdr:rowOff>
    </xdr:from>
    <xdr:to>
      <xdr:col>2</xdr:col>
      <xdr:colOff>1724025</xdr:colOff>
      <xdr:row>3</xdr:row>
      <xdr:rowOff>247650</xdr:rowOff>
    </xdr:to>
    <xdr:sp>
      <xdr:nvSpPr>
        <xdr:cNvPr id="5" name="ZoneTexte 17"/>
        <xdr:cNvSpPr txBox="1">
          <a:spLocks noChangeArrowheads="1"/>
        </xdr:cNvSpPr>
      </xdr:nvSpPr>
      <xdr:spPr>
        <a:xfrm>
          <a:off x="6477000" y="695325"/>
          <a:ext cx="200025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438150</xdr:colOff>
      <xdr:row>5</xdr:row>
      <xdr:rowOff>57150</xdr:rowOff>
    </xdr:from>
    <xdr:to>
      <xdr:col>3</xdr:col>
      <xdr:colOff>647700</xdr:colOff>
      <xdr:row>7</xdr:row>
      <xdr:rowOff>342900</xdr:rowOff>
    </xdr:to>
    <xdr:sp>
      <xdr:nvSpPr>
        <xdr:cNvPr id="6" name="ZoneTexte 18"/>
        <xdr:cNvSpPr txBox="1">
          <a:spLocks noChangeArrowheads="1"/>
        </xdr:cNvSpPr>
      </xdr:nvSpPr>
      <xdr:spPr>
        <a:xfrm>
          <a:off x="8582025" y="1609725"/>
          <a:ext cx="209550" cy="581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0</xdr:rowOff>
    </xdr:from>
    <xdr:to>
      <xdr:col>5</xdr:col>
      <xdr:colOff>666750</xdr:colOff>
      <xdr:row>18</xdr:row>
      <xdr:rowOff>171450</xdr:rowOff>
    </xdr:to>
    <xdr:sp>
      <xdr:nvSpPr>
        <xdr:cNvPr id="7" name="Flèche vers le bas 20"/>
        <xdr:cNvSpPr>
          <a:spLocks/>
        </xdr:cNvSpPr>
      </xdr:nvSpPr>
      <xdr:spPr>
        <a:xfrm>
          <a:off x="10782300" y="4410075"/>
          <a:ext cx="342900" cy="342900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57150</xdr:rowOff>
    </xdr:from>
    <xdr:to>
      <xdr:col>5</xdr:col>
      <xdr:colOff>590550</xdr:colOff>
      <xdr:row>16</xdr:row>
      <xdr:rowOff>76200</xdr:rowOff>
    </xdr:to>
    <xdr:sp>
      <xdr:nvSpPr>
        <xdr:cNvPr id="8" name="ZoneTexte 23"/>
        <xdr:cNvSpPr txBox="1">
          <a:spLocks noChangeArrowheads="1"/>
        </xdr:cNvSpPr>
      </xdr:nvSpPr>
      <xdr:spPr>
        <a:xfrm>
          <a:off x="10848975" y="4086225"/>
          <a:ext cx="200025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="85" zoomScaleNormal="85" zoomScalePageLayoutView="0" workbookViewId="0" topLeftCell="A7">
      <selection activeCell="D10" sqref="D10"/>
    </sheetView>
  </sheetViews>
  <sheetFormatPr defaultColWidth="11.421875" defaultRowHeight="12.75"/>
  <cols>
    <col min="1" max="1" width="5.28125" style="0" customWidth="1"/>
    <col min="2" max="2" width="69.00390625" style="0" customWidth="1"/>
    <col min="3" max="3" width="47.8515625" style="0" customWidth="1"/>
    <col min="4" max="4" width="15.8515625" style="0" customWidth="1"/>
    <col min="5" max="5" width="18.8515625" style="0" customWidth="1"/>
    <col min="6" max="6" width="14.57421875" style="0" customWidth="1"/>
  </cols>
  <sheetData>
    <row r="1" ht="13.5" thickBot="1"/>
    <row r="2" spans="2:6" ht="12.75">
      <c r="B2" s="39" t="s">
        <v>28</v>
      </c>
      <c r="C2" s="40"/>
      <c r="D2" s="40"/>
      <c r="E2" s="40"/>
      <c r="F2" s="41"/>
    </row>
    <row r="3" spans="2:6" ht="27.75" customHeight="1" thickBot="1">
      <c r="B3" s="42"/>
      <c r="C3" s="43"/>
      <c r="D3" s="43"/>
      <c r="E3" s="43"/>
      <c r="F3" s="44"/>
    </row>
    <row r="4" spans="2:6" ht="21" customHeight="1" thickBot="1">
      <c r="B4" s="26"/>
      <c r="C4" s="26"/>
      <c r="D4" s="26"/>
      <c r="E4" s="26"/>
      <c r="F4" s="26"/>
    </row>
    <row r="5" spans="2:6" ht="47.25" customHeight="1" thickBot="1">
      <c r="B5" s="27" t="s">
        <v>7</v>
      </c>
      <c r="C5" s="35" t="s">
        <v>11</v>
      </c>
      <c r="D5" s="56" t="s">
        <v>12</v>
      </c>
      <c r="E5" s="57"/>
      <c r="F5" s="58"/>
    </row>
    <row r="7" ht="10.5" customHeight="1" thickBot="1"/>
    <row r="8" spans="2:6" ht="83.25" customHeight="1" thickBot="1">
      <c r="B8" s="45" t="s">
        <v>19</v>
      </c>
      <c r="C8" s="30" t="s">
        <v>16</v>
      </c>
      <c r="D8" s="19" t="s">
        <v>9</v>
      </c>
      <c r="E8" s="19" t="s">
        <v>10</v>
      </c>
      <c r="F8" s="20" t="s">
        <v>8</v>
      </c>
    </row>
    <row r="9" spans="2:6" ht="12.75" customHeight="1">
      <c r="B9" s="46"/>
      <c r="C9" s="31" t="s">
        <v>17</v>
      </c>
      <c r="D9" s="13">
        <v>0</v>
      </c>
      <c r="E9" s="5">
        <f>1.5/21.67*VLOOKUP(C9,LISTES!$A$1:$B$2,2,FALSE)</f>
        <v>139.59390862944161</v>
      </c>
      <c r="F9" s="6">
        <f aca="true" t="shared" si="0" ref="F9:F15">E9*D9</f>
        <v>0</v>
      </c>
    </row>
    <row r="10" spans="2:6" ht="12.75" customHeight="1">
      <c r="B10" s="46"/>
      <c r="C10" s="32" t="s">
        <v>4</v>
      </c>
      <c r="D10" s="14">
        <v>1</v>
      </c>
      <c r="E10" s="2">
        <f>VLOOKUP(C10,LISTES!$C$1:$D$2,2,FALSE)*1.5/21.67</f>
        <v>187.51730502999538</v>
      </c>
      <c r="F10" s="3">
        <f t="shared" si="0"/>
        <v>187.51730502999538</v>
      </c>
    </row>
    <row r="11" spans="2:6" ht="12.75" customHeight="1">
      <c r="B11" s="46"/>
      <c r="C11" s="32" t="s">
        <v>0</v>
      </c>
      <c r="D11" s="14">
        <v>1</v>
      </c>
      <c r="E11" s="2">
        <f>VLOOKUP(C11,LISTES!$E$1:$F$2,2,FALSE)*1.5/21.67</f>
        <v>490.286109829257</v>
      </c>
      <c r="F11" s="3">
        <f t="shared" si="0"/>
        <v>490.286109829257</v>
      </c>
    </row>
    <row r="12" spans="2:6" ht="12" customHeight="1">
      <c r="B12" s="46"/>
      <c r="C12" s="33" t="s">
        <v>22</v>
      </c>
      <c r="D12" s="15">
        <v>1</v>
      </c>
      <c r="E12" s="2">
        <f>VLOOKUP(C12,LISTES!$M$1:$N$2,2,FALSE)*1.5/21.67</f>
        <v>239.3631748961698</v>
      </c>
      <c r="F12" s="4">
        <f>E12*D12</f>
        <v>239.3631748961698</v>
      </c>
    </row>
    <row r="13" spans="2:6" ht="12" customHeight="1">
      <c r="B13" s="46"/>
      <c r="C13" s="33" t="s">
        <v>24</v>
      </c>
      <c r="D13" s="15"/>
      <c r="E13" s="2">
        <f>VLOOKUP(C13,LISTES!$K$1:$L$2,2,FALSE)</f>
        <v>800</v>
      </c>
      <c r="F13" s="4">
        <f t="shared" si="0"/>
        <v>0</v>
      </c>
    </row>
    <row r="14" spans="2:6" ht="12.75" customHeight="1">
      <c r="B14" s="46"/>
      <c r="C14" s="33" t="s">
        <v>26</v>
      </c>
      <c r="D14" s="15"/>
      <c r="E14" s="2">
        <f>VLOOKUP(C14,LISTES!$G$1:$H$2,2,FALSE)</f>
        <v>1200</v>
      </c>
      <c r="F14" s="4">
        <f t="shared" si="0"/>
        <v>0</v>
      </c>
    </row>
    <row r="15" spans="2:6" ht="13.5" customHeight="1" thickBot="1">
      <c r="B15" s="47"/>
      <c r="C15" s="34" t="s">
        <v>3</v>
      </c>
      <c r="D15" s="16"/>
      <c r="E15" s="17">
        <f>VLOOKUP(C15,LISTES!$I$1:$J$2,2,FALSE)</f>
        <v>22.385786802030456</v>
      </c>
      <c r="F15" s="18">
        <f t="shared" si="0"/>
        <v>0</v>
      </c>
    </row>
    <row r="16" spans="5:6" ht="17.25" customHeight="1">
      <c r="E16" s="28"/>
      <c r="F16" s="28"/>
    </row>
    <row r="18" ht="13.5" thickBot="1"/>
    <row r="19" spans="2:6" ht="18.75" customHeight="1" thickBot="1">
      <c r="B19" s="54" t="s">
        <v>1</v>
      </c>
      <c r="C19" s="55"/>
      <c r="D19" s="55"/>
      <c r="E19" s="55"/>
      <c r="F19" s="55"/>
    </row>
    <row r="20" spans="2:6" ht="24" customHeight="1" thickBot="1">
      <c r="B20" s="21" t="s">
        <v>23</v>
      </c>
      <c r="C20" s="51" t="s">
        <v>20</v>
      </c>
      <c r="D20" s="52"/>
      <c r="E20" s="53"/>
      <c r="F20" s="25">
        <f>SUM(F9:F15)</f>
        <v>917.1665897554221</v>
      </c>
    </row>
    <row r="21" spans="2:6" ht="24" customHeight="1" thickBot="1">
      <c r="B21" s="22" t="s">
        <v>32</v>
      </c>
      <c r="C21" s="48" t="s">
        <v>30</v>
      </c>
      <c r="D21" s="49"/>
      <c r="E21" s="50"/>
      <c r="F21" s="25">
        <f>725</f>
        <v>725</v>
      </c>
    </row>
    <row r="22" ht="13.5" thickBot="1"/>
    <row r="23" spans="2:6" ht="12.75">
      <c r="B23" s="23" t="s">
        <v>13</v>
      </c>
      <c r="C23" s="8"/>
      <c r="D23" s="8"/>
      <c r="E23" s="8"/>
      <c r="F23" s="9"/>
    </row>
    <row r="24" spans="2:6" ht="12" customHeight="1">
      <c r="B24" s="29" t="s">
        <v>14</v>
      </c>
      <c r="C24" s="7"/>
      <c r="D24" s="7"/>
      <c r="E24" s="7"/>
      <c r="F24" s="10"/>
    </row>
    <row r="25" spans="2:6" ht="12" customHeight="1">
      <c r="B25" s="29" t="s">
        <v>15</v>
      </c>
      <c r="C25" s="7"/>
      <c r="D25" s="7"/>
      <c r="E25" s="7"/>
      <c r="F25" s="10"/>
    </row>
    <row r="26" spans="2:6" ht="13.5" thickBot="1">
      <c r="B26" s="24" t="s">
        <v>29</v>
      </c>
      <c r="C26" s="11"/>
      <c r="D26" s="11"/>
      <c r="E26" s="11"/>
      <c r="F26" s="12"/>
    </row>
    <row r="27" ht="13.5" thickBot="1"/>
    <row r="28" spans="2:6" ht="13.5" thickBot="1">
      <c r="B28" s="36" t="s">
        <v>31</v>
      </c>
      <c r="C28" s="37"/>
      <c r="D28" s="37"/>
      <c r="E28" s="37"/>
      <c r="F28" s="38"/>
    </row>
  </sheetData>
  <sheetProtection/>
  <mergeCells count="6">
    <mergeCell ref="B2:F3"/>
    <mergeCell ref="B8:B15"/>
    <mergeCell ref="C21:E21"/>
    <mergeCell ref="C20:E20"/>
    <mergeCell ref="B19:F19"/>
    <mergeCell ref="D5:F5"/>
  </mergeCells>
  <conditionalFormatting sqref="B21">
    <cfRule type="expression" priority="2" dxfId="0">
      <formula>$F$20&lt;$F$21</formula>
    </cfRule>
  </conditionalFormatting>
  <conditionalFormatting sqref="B20">
    <cfRule type="expression" priority="4" dxfId="0">
      <formula>$F$20&gt;$F$21</formula>
    </cfRule>
  </conditionalFormatting>
  <dataValidations count="8">
    <dataValidation type="list" allowBlank="1" showInputMessage="1" showErrorMessage="1" sqref="C9">
      <formula1>PROG</formula1>
    </dataValidation>
    <dataValidation type="list" allowBlank="1" showInputMessage="1" showErrorMessage="1" sqref="C10">
      <formula1>RH</formula1>
    </dataValidation>
    <dataValidation type="list" allowBlank="1" showInputMessage="1" showErrorMessage="1" sqref="C11">
      <formula1>DAF</formula1>
    </dataValidation>
    <dataValidation type="list" allowBlank="1" showInputMessage="1" showErrorMessage="1" sqref="C14">
      <formula1>JUR</formula1>
    </dataValidation>
    <dataValidation type="list" allowBlank="1" showInputMessage="1" showErrorMessage="1" sqref="C15">
      <formula1>STAG</formula1>
    </dataValidation>
    <dataValidation type="decimal" operator="greaterThanOrEqual" allowBlank="1" showInputMessage="1" showErrorMessage="1" sqref="D9:D15">
      <formula1>0</formula1>
    </dataValidation>
    <dataValidation type="list" allowBlank="1" showInputMessage="1" showErrorMessage="1" sqref="C13">
      <formula1>EXPC</formula1>
    </dataValidation>
    <dataValidation type="list" allowBlank="1" showInputMessage="1" showErrorMessage="1" sqref="C12">
      <formula1>JURI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65" r:id="rId5"/>
  <headerFooter>
    <oddHeader>&amp;L&amp;20&amp;D&amp;C&amp;20BDU Expert la BDES des PME&amp;R&amp;G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B1">
      <selection activeCell="K7" sqref="K7"/>
    </sheetView>
  </sheetViews>
  <sheetFormatPr defaultColWidth="11.421875" defaultRowHeight="12.75"/>
  <cols>
    <col min="1" max="1" width="63.140625" style="0" bestFit="1" customWidth="1"/>
    <col min="11" max="11" width="27.8515625" style="0" customWidth="1"/>
    <col min="13" max="13" width="16.8515625" style="0" customWidth="1"/>
  </cols>
  <sheetData>
    <row r="1" spans="1:14" ht="12.75">
      <c r="A1" t="s">
        <v>17</v>
      </c>
      <c r="B1">
        <v>2016.6666666666667</v>
      </c>
      <c r="C1" s="1" t="s">
        <v>4</v>
      </c>
      <c r="D1">
        <v>2709</v>
      </c>
      <c r="E1" s="1" t="s">
        <v>6</v>
      </c>
      <c r="F1">
        <v>4375</v>
      </c>
      <c r="G1" t="s">
        <v>26</v>
      </c>
      <c r="H1">
        <f>150*8</f>
        <v>1200</v>
      </c>
      <c r="I1" t="s">
        <v>2</v>
      </c>
      <c r="J1">
        <v>0</v>
      </c>
      <c r="K1" t="s">
        <v>24</v>
      </c>
      <c r="L1">
        <f>100*8</f>
        <v>800</v>
      </c>
      <c r="M1" t="s">
        <v>22</v>
      </c>
      <c r="N1">
        <v>3458</v>
      </c>
    </row>
    <row r="2" spans="1:14" ht="12.75">
      <c r="A2" t="s">
        <v>18</v>
      </c>
      <c r="B2">
        <v>2966.6666666666665</v>
      </c>
      <c r="C2" s="1" t="s">
        <v>5</v>
      </c>
      <c r="D2">
        <v>4834</v>
      </c>
      <c r="E2" t="s">
        <v>0</v>
      </c>
      <c r="F2">
        <v>7083</v>
      </c>
      <c r="G2" s="1" t="s">
        <v>27</v>
      </c>
      <c r="H2">
        <f>250*8</f>
        <v>2000</v>
      </c>
      <c r="I2" t="s">
        <v>3</v>
      </c>
      <c r="J2">
        <f>485.1/21.67</f>
        <v>22.385786802030456</v>
      </c>
      <c r="K2" t="s">
        <v>25</v>
      </c>
      <c r="L2">
        <f>200*8</f>
        <v>1600</v>
      </c>
      <c r="M2" t="s">
        <v>21</v>
      </c>
      <c r="N2">
        <v>7292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tdaniellou</dc:creator>
  <cp:keywords/>
  <dc:description/>
  <cp:lastModifiedBy>tdaniellou</cp:lastModifiedBy>
  <cp:lastPrinted>2016-01-19T21:28:31Z</cp:lastPrinted>
  <dcterms:created xsi:type="dcterms:W3CDTF">2015-05-28T21:17:45Z</dcterms:created>
  <dcterms:modified xsi:type="dcterms:W3CDTF">2017-02-27T08:16:02Z</dcterms:modified>
  <cp:category/>
  <cp:version/>
  <cp:contentType/>
  <cp:contentStatus/>
</cp:coreProperties>
</file>